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<sst xmlns="http://schemas.openxmlformats.org/spreadsheetml/2006/main" count="50" uniqueCount="43">
  <si>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Worksheet: Calculate Gross salary necessary to yield a particular take-home salary</t>
  </si>
  <si>
    <t>Target</t>
  </si>
  <si>
    <t>Gross Salary</t>
  </si>
  <si>
    <t>RRSP Cont</t>
  </si>
  <si>
    <t>Deductions</t>
  </si>
  <si>
    <t>Net Salary</t>
  </si>
  <si>
    <t>Difference</t>
  </si>
  <si>
    <t>Fprime</t>
  </si>
  <si>
    <t>New Guess</t>
  </si>
  <si>
    <t>(deductions from PDOC)</t>
  </si>
  <si>
    <t>http://www.cra-arc.gc.ca/esrvc-srvce/tx/bsnss/pdoc-eng.html</t>
  </si>
  <si>
    <t>Load payroll deductions online calculator in browser window</t>
  </si>
  <si>
    <t>Total Deduct</t>
  </si>
  <si>
    <t>Monthly</t>
  </si>
  <si>
    <t>Annual</t>
  </si>
  <si>
    <t>Gross</t>
  </si>
  <si>
    <t>CPP</t>
  </si>
  <si>
    <t>Federal</t>
  </si>
  <si>
    <t>EI</t>
  </si>
  <si>
    <t>Provincial</t>
  </si>
  <si>
    <t>RRSP</t>
  </si>
  <si>
    <t>Total Deductions</t>
  </si>
  <si>
    <t>Net Pay</t>
  </si>
  <si>
    <t>Employer CPP</t>
  </si>
  <si>
    <t>Employer EI</t>
  </si>
  <si>
    <t>Payroll Tax Pmt</t>
  </si>
  <si>
    <t>Taxes</t>
  </si>
  <si>
    <t>Total Pmt</t>
  </si>
  <si>
    <t>CPP: Pensionable Earnings (2013)</t>
  </si>
  <si>
    <t>Max Pensionable Earnings</t>
  </si>
  <si>
    <t>Basic Exemption</t>
  </si>
  <si>
    <t>Max Contributory Earnings</t>
  </si>
  <si>
    <t>Contribution Rate</t>
  </si>
  <si>
    <t>Max Annual Contribution</t>
  </si>
  <si>
    <t>Max  Monthly Contribution</t>
  </si>
  <si>
    <t>Salary Expense</t>
  </si>
  <si>
    <t>Total &amp; Marginal Tax Rate</t>
  </si>
  <si>
    <t>Salary</t>
  </si>
  <si>
    <t>Salary + $1</t>
  </si>
  <si>
    <t>Effective Tax Rate</t>
  </si>
  <si>
    <t>Marginal Tax Rates</t>
  </si>
  <si>
    <t>Overall</t>
  </si>
  <si>
    <t>http://www.cra-arc.gc.ca/tx/bsnss/tpcs/pyrll/t4032/2013/t4032mb-gnrlnf-eng.html#_Toc337712808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</si>
</sst>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7" applyAlignment="1">
      <alignment/>
    </xf>
    <xf numFmtId="43" fontId="0" fillId="0" borderId="0" xfId="15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44" fontId="1" fillId="0" borderId="0" xfId="20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-arc.gc.ca/tx/bsnss/tpcs/pyrll/t4032/2013/t4032mb-gnrlnf-eng.html#_Toc337712808" TargetMode="External" /><Relationship Id="rId2" Type="http://schemas.openxmlformats.org/officeDocument/2006/relationships/hyperlink" Target="http://www.cra-arc.gc.ca/esrvc-srvce/tx/bsnss/pdoc-eng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5.00390625" style="0" customWidth="1"/>
    <col min="2" max="2" width="11.421875" style="0" customWidth="1"/>
    <col min="3" max="3" width="11.8515625" style="0" bestFit="1" customWidth="1"/>
    <col min="4" max="4" width="10.57421875" style="0" bestFit="1" customWidth="1"/>
    <col min="5" max="5" width="18.421875" style="0" customWidth="1"/>
    <col min="6" max="6" width="13.421875" style="0" customWidth="1"/>
    <col min="7" max="7" width="10.28125" style="0" bestFit="1" customWidth="1"/>
    <col min="8" max="8" width="15.00390625" style="0" customWidth="1"/>
    <col min="9" max="9" width="10.57421875" style="0" customWidth="1"/>
    <col min="10" max="10" width="10.57421875" style="0" bestFit="1" customWidth="1"/>
    <col min="11" max="11" width="11.28125" style="0" bestFit="1" customWidth="1"/>
  </cols>
  <sheetData>
    <row r="1" ht="12.75">
      <c r="A1" t="s">
        <v>0</v>
      </c>
    </row>
    <row r="2" spans="1:6" ht="12.75">
      <c r="A2" t="s">
        <v>11</v>
      </c>
      <c r="F2" s="10" t="s">
        <v>10</v>
      </c>
    </row>
    <row r="3" ht="12.75">
      <c r="E3" t="s">
        <v>9</v>
      </c>
    </row>
    <row r="4" spans="1:9" ht="12.75">
      <c r="A4" t="s">
        <v>1</v>
      </c>
      <c r="B4" t="s">
        <v>2</v>
      </c>
      <c r="C4" t="s">
        <v>3</v>
      </c>
      <c r="D4" t="s">
        <v>4</v>
      </c>
      <c r="E4" t="s">
        <v>12</v>
      </c>
      <c r="F4" t="s">
        <v>5</v>
      </c>
      <c r="G4" t="s">
        <v>6</v>
      </c>
      <c r="H4" t="s">
        <v>7</v>
      </c>
      <c r="I4" t="s">
        <v>8</v>
      </c>
    </row>
    <row r="5" spans="1:7" ht="12.75">
      <c r="A5" s="3">
        <v>3000</v>
      </c>
      <c r="B5" s="1">
        <v>0</v>
      </c>
      <c r="C5" s="1"/>
      <c r="D5" s="1"/>
      <c r="E5" s="1">
        <v>0</v>
      </c>
      <c r="F5" s="1">
        <v>0</v>
      </c>
      <c r="G5" s="1">
        <v>0</v>
      </c>
    </row>
    <row r="6" spans="2:9" ht="12.75">
      <c r="B6" s="1">
        <v>3000</v>
      </c>
      <c r="C6" s="1">
        <v>0</v>
      </c>
      <c r="D6" s="1">
        <v>552</v>
      </c>
      <c r="E6" s="1">
        <f>D6+C6</f>
        <v>552</v>
      </c>
      <c r="F6" s="1">
        <f>B6-E6</f>
        <v>2448</v>
      </c>
      <c r="G6" s="1">
        <f>F6-$A$5</f>
        <v>-552</v>
      </c>
      <c r="H6" s="2">
        <f>(F6-F5)/(B6-B5)</f>
        <v>0.816</v>
      </c>
      <c r="I6" s="1">
        <f>B6-G6/H6</f>
        <v>3676.470588235294</v>
      </c>
    </row>
    <row r="7" spans="2:9" ht="12.75">
      <c r="B7" s="1">
        <f>I6</f>
        <v>3676.470588235294</v>
      </c>
      <c r="C7" s="1">
        <v>0</v>
      </c>
      <c r="D7" s="1">
        <v>749.5</v>
      </c>
      <c r="E7" s="1">
        <f>D7+C7</f>
        <v>749.5</v>
      </c>
      <c r="F7" s="1">
        <f>B7-E7</f>
        <v>2926.970588235294</v>
      </c>
      <c r="G7" s="1">
        <f>F7-$A$5</f>
        <v>-73.02941176470586</v>
      </c>
      <c r="H7" s="2">
        <f>(F7-F6)/(B7-B6)</f>
        <v>0.7080434782608696</v>
      </c>
      <c r="I7" s="1">
        <f>B7-G7/H7</f>
        <v>3779.613140927234</v>
      </c>
    </row>
    <row r="8" spans="2:9" ht="12.75">
      <c r="B8" s="1">
        <f>I7</f>
        <v>3779.613140927234</v>
      </c>
      <c r="C8" s="1">
        <v>0</v>
      </c>
      <c r="D8" s="1">
        <v>786.34</v>
      </c>
      <c r="E8" s="1">
        <f>D8+C8</f>
        <v>786.34</v>
      </c>
      <c r="F8" s="1">
        <f>B8-E8</f>
        <v>2993.2731409272337</v>
      </c>
      <c r="G8" s="1">
        <f>F8-$A$5</f>
        <v>-6.726859072766274</v>
      </c>
      <c r="H8" s="2">
        <f>(F8-F7)/(B8-B7)</f>
        <v>0.6428244304750558</v>
      </c>
      <c r="I8" s="1">
        <f>B8-G8/H8</f>
        <v>3790.0776764269117</v>
      </c>
    </row>
    <row r="9" spans="2:9" ht="12.75">
      <c r="B9" s="1">
        <f>I8</f>
        <v>3790.0776764269117</v>
      </c>
      <c r="C9" s="1">
        <v>0</v>
      </c>
      <c r="D9" s="1">
        <v>790.07</v>
      </c>
      <c r="E9" s="1">
        <f>D9+C9</f>
        <v>790.07</v>
      </c>
      <c r="F9" s="1">
        <f>B9-E9</f>
        <v>3000.0076764269115</v>
      </c>
      <c r="G9" s="1">
        <f>F9-$A$5</f>
        <v>0.007676426911530143</v>
      </c>
      <c r="H9" s="2">
        <f>(F9-F8)/(B9-B8)</f>
        <v>0.6435579964237442</v>
      </c>
      <c r="I9" s="1">
        <f>B9-G9/H9</f>
        <v>3790.0657483226005</v>
      </c>
    </row>
    <row r="10" spans="2:9" ht="12.75">
      <c r="B10" s="1">
        <f>I9</f>
        <v>3790.0657483226005</v>
      </c>
      <c r="C10" s="1">
        <v>0</v>
      </c>
      <c r="D10" s="1">
        <v>790.07</v>
      </c>
      <c r="E10" s="1">
        <f>D10+C10</f>
        <v>790.07</v>
      </c>
      <c r="F10" s="1">
        <f>B10-E10</f>
        <v>2999.9957483226003</v>
      </c>
      <c r="G10" s="1">
        <f>F10-$A$5</f>
        <v>-0.0042516773996794655</v>
      </c>
      <c r="H10" s="2">
        <f>(F10-F9)/(B10-B9)</f>
        <v>1</v>
      </c>
      <c r="I10" s="1">
        <f>B10-G10/H10</f>
        <v>3790.07</v>
      </c>
    </row>
    <row r="11" spans="3:10" ht="12.75">
      <c r="C11" s="1"/>
      <c r="D11" s="1"/>
      <c r="E11" s="1"/>
      <c r="F11" s="1"/>
      <c r="G11" s="1"/>
      <c r="H11" s="1"/>
      <c r="I11" s="2"/>
      <c r="J11" s="1"/>
    </row>
    <row r="12" spans="3:10" ht="12.75">
      <c r="C12" s="1"/>
      <c r="D12" s="1"/>
      <c r="E12" s="1"/>
      <c r="F12" s="1"/>
      <c r="G12" s="1"/>
      <c r="H12" s="1"/>
      <c r="I12" s="2"/>
      <c r="J12" s="1"/>
    </row>
    <row r="13" spans="1:7" ht="12.75">
      <c r="A13" s="1"/>
      <c r="B13" s="4" t="s">
        <v>13</v>
      </c>
      <c r="C13" s="4" t="s">
        <v>14</v>
      </c>
      <c r="E13" s="4" t="s">
        <v>28</v>
      </c>
      <c r="F13" s="2"/>
      <c r="G13" s="1"/>
    </row>
    <row r="14" spans="1:7" ht="12.75">
      <c r="A14" s="4" t="s">
        <v>15</v>
      </c>
      <c r="B14" s="1">
        <v>3790.07</v>
      </c>
      <c r="C14" s="1">
        <f>12*B14</f>
        <v>45480.840000000004</v>
      </c>
      <c r="E14" s="9" t="s">
        <v>42</v>
      </c>
      <c r="F14" s="2"/>
      <c r="G14" s="1"/>
    </row>
    <row r="15" spans="1:7" ht="12.75">
      <c r="A15" s="4"/>
      <c r="B15" s="1"/>
      <c r="C15" s="1"/>
      <c r="E15" s="1"/>
      <c r="F15" s="2"/>
      <c r="G15" s="1"/>
    </row>
    <row r="16" spans="1:8" ht="12.75">
      <c r="A16" s="4" t="s">
        <v>20</v>
      </c>
      <c r="B16" s="1">
        <v>0</v>
      </c>
      <c r="C16" s="1">
        <f aca="true" t="shared" si="0" ref="C16:C23">12*B16</f>
        <v>0</v>
      </c>
      <c r="E16" s="4" t="s">
        <v>29</v>
      </c>
      <c r="F16" s="2"/>
      <c r="G16" s="1"/>
      <c r="H16" s="3">
        <v>51100</v>
      </c>
    </row>
    <row r="17" spans="1:8" ht="12.75">
      <c r="A17" s="4" t="s">
        <v>16</v>
      </c>
      <c r="B17" s="1">
        <v>173.17</v>
      </c>
      <c r="C17" s="1">
        <f t="shared" si="0"/>
        <v>2078.04</v>
      </c>
      <c r="E17" s="4" t="s">
        <v>30</v>
      </c>
      <c r="F17" s="2"/>
      <c r="G17" s="1"/>
      <c r="H17" s="3">
        <v>3500</v>
      </c>
    </row>
    <row r="18" spans="1:8" ht="12.75">
      <c r="A18" s="4" t="s">
        <v>18</v>
      </c>
      <c r="B18" s="3">
        <v>0</v>
      </c>
      <c r="C18" s="1">
        <f t="shared" si="0"/>
        <v>0</v>
      </c>
      <c r="E18" s="4" t="s">
        <v>31</v>
      </c>
      <c r="F18" s="2"/>
      <c r="G18" s="1"/>
      <c r="H18" s="3">
        <f>H16-H17</f>
        <v>47600</v>
      </c>
    </row>
    <row r="19" spans="1:8" ht="12.75">
      <c r="A19" s="4" t="s">
        <v>17</v>
      </c>
      <c r="B19" s="1">
        <v>401.82</v>
      </c>
      <c r="C19" s="1">
        <f t="shared" si="0"/>
        <v>4821.84</v>
      </c>
      <c r="E19" s="4" t="s">
        <v>32</v>
      </c>
      <c r="F19" s="2"/>
      <c r="G19" s="1"/>
      <c r="H19" s="6">
        <v>0.0495</v>
      </c>
    </row>
    <row r="20" spans="1:8" ht="12.75">
      <c r="A20" s="4" t="s">
        <v>19</v>
      </c>
      <c r="B20" s="1">
        <f>215.08</f>
        <v>215.08</v>
      </c>
      <c r="C20" s="1">
        <f t="shared" si="0"/>
        <v>2580.96</v>
      </c>
      <c r="E20" s="4" t="s">
        <v>33</v>
      </c>
      <c r="F20" s="2"/>
      <c r="G20" s="1"/>
      <c r="H20" s="3">
        <f>H19*H18</f>
        <v>2356.2000000000003</v>
      </c>
    </row>
    <row r="21" spans="1:8" ht="12.75">
      <c r="A21" s="4" t="s">
        <v>21</v>
      </c>
      <c r="B21" s="1">
        <f>SUM(B16:B20)</f>
        <v>790.07</v>
      </c>
      <c r="C21" s="1">
        <f t="shared" si="0"/>
        <v>9480.84</v>
      </c>
      <c r="E21" s="4" t="s">
        <v>34</v>
      </c>
      <c r="F21" s="2"/>
      <c r="G21" s="1"/>
      <c r="H21" s="3">
        <f>H20/12</f>
        <v>196.35000000000002</v>
      </c>
    </row>
    <row r="22" spans="1:10" ht="12.75">
      <c r="A22" s="4"/>
      <c r="B22" s="1"/>
      <c r="C22" s="1"/>
      <c r="G22" s="1"/>
      <c r="H22" s="1"/>
      <c r="I22" s="2"/>
      <c r="J22" s="1"/>
    </row>
    <row r="23" spans="1:3" ht="12.75">
      <c r="A23" s="4" t="s">
        <v>22</v>
      </c>
      <c r="B23" s="5">
        <f>B14-B21</f>
        <v>3000</v>
      </c>
      <c r="C23" s="1">
        <f t="shared" si="0"/>
        <v>36000</v>
      </c>
    </row>
    <row r="25" spans="1:5" ht="12.75">
      <c r="A25" s="4" t="s">
        <v>25</v>
      </c>
      <c r="E25" t="s">
        <v>36</v>
      </c>
    </row>
    <row r="26" spans="1:2" ht="12.75">
      <c r="A26" s="4" t="s">
        <v>16</v>
      </c>
      <c r="B26" s="3">
        <f>B17</f>
        <v>173.17</v>
      </c>
    </row>
    <row r="27" spans="1:7" ht="12.75">
      <c r="A27" s="4" t="s">
        <v>23</v>
      </c>
      <c r="B27" s="3">
        <f>B26</f>
        <v>173.17</v>
      </c>
      <c r="E27" s="5"/>
      <c r="F27" s="5" t="s">
        <v>37</v>
      </c>
      <c r="G27" t="s">
        <v>38</v>
      </c>
    </row>
    <row r="28" spans="1:9" ht="12.75">
      <c r="A28" s="4" t="s">
        <v>18</v>
      </c>
      <c r="B28" s="3">
        <f>B18</f>
        <v>0</v>
      </c>
      <c r="E28" s="5" t="str">
        <f>A14</f>
        <v>Gross</v>
      </c>
      <c r="F28" s="5">
        <f>B14</f>
        <v>3790.07</v>
      </c>
      <c r="G28" s="5">
        <f>F28+1</f>
        <v>3791.07</v>
      </c>
      <c r="H28" t="s">
        <v>39</v>
      </c>
      <c r="I28" s="8">
        <f>SUM(F31:F34)/F28</f>
        <v>0.2084578912790529</v>
      </c>
    </row>
    <row r="29" spans="1:6" ht="12.75">
      <c r="A29" s="4" t="s">
        <v>24</v>
      </c>
      <c r="B29" s="3">
        <f>0</f>
        <v>0</v>
      </c>
      <c r="E29" s="5"/>
      <c r="F29" s="5"/>
    </row>
    <row r="30" spans="1:8" ht="12.75">
      <c r="A30" s="4" t="s">
        <v>26</v>
      </c>
      <c r="B30" s="3">
        <f>SUM(B19:B20)</f>
        <v>616.9</v>
      </c>
      <c r="E30" s="5" t="str">
        <f>A16</f>
        <v>RRSP</v>
      </c>
      <c r="F30" s="5">
        <f>B16</f>
        <v>0</v>
      </c>
      <c r="G30" s="5">
        <f>C16</f>
        <v>0</v>
      </c>
      <c r="H30" t="s">
        <v>40</v>
      </c>
    </row>
    <row r="31" spans="2:9" ht="12.75">
      <c r="B31" s="3"/>
      <c r="E31" s="5" t="str">
        <f>A17</f>
        <v>CPP</v>
      </c>
      <c r="F31" s="5">
        <f>B17</f>
        <v>173.17</v>
      </c>
      <c r="G31">
        <v>173.22</v>
      </c>
      <c r="H31" t="s">
        <v>16</v>
      </c>
      <c r="I31" s="7">
        <f>G31-F31</f>
        <v>0.05000000000001137</v>
      </c>
    </row>
    <row r="32" spans="1:9" ht="12.75">
      <c r="A32" s="4" t="s">
        <v>27</v>
      </c>
      <c r="B32" s="3">
        <f>SUM(B25:B30)</f>
        <v>963.24</v>
      </c>
      <c r="E32" s="5" t="str">
        <f>A18</f>
        <v>EI</v>
      </c>
      <c r="F32" s="5">
        <f>B18</f>
        <v>0</v>
      </c>
      <c r="G32" s="5">
        <f>C18</f>
        <v>0</v>
      </c>
      <c r="H32" t="s">
        <v>18</v>
      </c>
      <c r="I32" s="7">
        <f>G32-F32</f>
        <v>0</v>
      </c>
    </row>
    <row r="33" spans="5:9" ht="12.75">
      <c r="E33" s="5" t="str">
        <f>A19</f>
        <v>Federal</v>
      </c>
      <c r="F33" s="5">
        <f>B19</f>
        <v>401.82</v>
      </c>
      <c r="G33">
        <v>402.03</v>
      </c>
      <c r="H33" t="s">
        <v>17</v>
      </c>
      <c r="I33" s="7">
        <f>G33-F33</f>
        <v>0.20999999999997954</v>
      </c>
    </row>
    <row r="34" spans="1:9" ht="12.75">
      <c r="A34" s="4" t="s">
        <v>35</v>
      </c>
      <c r="B34" s="5">
        <f>B32+B23</f>
        <v>3963.24</v>
      </c>
      <c r="C34" s="5">
        <f>12*B34</f>
        <v>47558.88</v>
      </c>
      <c r="E34" s="5" t="str">
        <f>A20</f>
        <v>Provincial</v>
      </c>
      <c r="F34" s="5">
        <f>B20</f>
        <v>215.08</v>
      </c>
      <c r="G34">
        <v>215.18</v>
      </c>
      <c r="H34" t="s">
        <v>19</v>
      </c>
      <c r="I34" s="7">
        <f>G34-F34</f>
        <v>0.09999999999999432</v>
      </c>
    </row>
    <row r="35" spans="5:9" ht="12.75">
      <c r="E35" s="5" t="str">
        <f>A21</f>
        <v>Total Deductions</v>
      </c>
      <c r="F35" s="1">
        <f>SUM(F30:F34)</f>
        <v>790.07</v>
      </c>
      <c r="G35" s="1">
        <f>SUM(G30:G34)</f>
        <v>790.4300000000001</v>
      </c>
      <c r="H35" t="s">
        <v>41</v>
      </c>
      <c r="I35" s="7">
        <f>SUM(G31:G34)-SUM(F31:F34)</f>
        <v>0.36000000000001364</v>
      </c>
    </row>
    <row r="36" spans="5:6" ht="12.75">
      <c r="E36" s="5"/>
      <c r="F36" s="5"/>
    </row>
    <row r="37" spans="5:7" ht="12.75">
      <c r="E37" t="s">
        <v>22</v>
      </c>
      <c r="F37" s="5">
        <f>F28-F35</f>
        <v>3000</v>
      </c>
      <c r="G37" s="5">
        <f>G28-G35</f>
        <v>3000.6400000000003</v>
      </c>
    </row>
  </sheetData>
  <hyperlinks>
    <hyperlink ref="E14" r:id="rId1" display="http://www.cra-arc.gc.ca/tx/bsnss/tpcs/pyrll/t4032/2013/t4032mb-gnrlnf-eng.html#_Toc337712808"/>
    <hyperlink ref="F2" r:id="rId2" display="http://www.cra-arc.gc.ca/esrvc-srvce/tx/bsnss/pdoc-eng.html"/>
  </hyperlinks>
  <printOptions/>
  <pageMargins left="0.75" right="0.75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Mikes</dc:creator>
  <cp:keywords/>
  <dc:description/>
  <cp:lastModifiedBy>Sam Mikes</cp:lastModifiedBy>
  <cp:lastPrinted>2012-12-31T12:02:46Z</cp:lastPrinted>
  <dcterms:created xsi:type="dcterms:W3CDTF">2012-12-31T11:42:15Z</dcterms:created>
  <dcterms:modified xsi:type="dcterms:W3CDTF">2012-12-31T12:10:36Z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